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07c58089de980b0a/Documents/NREL Work/AFDC/Maps-n-Data/10308/"/>
    </mc:Choice>
  </mc:AlternateContent>
  <xr:revisionPtr revIDLastSave="17" documentId="8_{4E23E030-E49C-4E71-99CD-1121081ED962}" xr6:coauthVersionLast="47" xr6:coauthVersionMax="47" xr10:uidLastSave="{2EE62495-76BA-4920-9F05-6BC9655E0162}"/>
  <bookViews>
    <workbookView xWindow="192" yWindow="888" windowWidth="21996" windowHeight="11088" xr2:uid="{00000000-000D-0000-FFFF-FFFF00000000}"/>
  </bookViews>
  <sheets>
    <sheet name="Fuel Use by Vehicle Type" sheetId="5" r:id="rId1"/>
    <sheet name="Calculations" sheetId="7" r:id="rId2"/>
    <sheet name="Condensed" sheetId="6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5" l="1"/>
  <c r="G6" i="5" s="1"/>
  <c r="D24" i="7"/>
  <c r="E24" i="7"/>
  <c r="C24" i="7"/>
  <c r="E23" i="7"/>
  <c r="D23" i="7"/>
  <c r="E29" i="7"/>
  <c r="D28" i="7"/>
  <c r="D29" i="7" s="1"/>
  <c r="C28" i="7"/>
  <c r="C29" i="7" s="1"/>
  <c r="E14" i="7"/>
  <c r="C23" i="7"/>
  <c r="D9" i="5"/>
  <c r="G9" i="5" s="1"/>
  <c r="D4" i="5"/>
  <c r="G4" i="5" s="1"/>
  <c r="D8" i="5"/>
  <c r="G8" i="5" s="1"/>
  <c r="E10" i="5"/>
  <c r="E11" i="5"/>
  <c r="E12" i="5"/>
  <c r="G10" i="5"/>
  <c r="G11" i="5"/>
  <c r="G12" i="5"/>
</calcChain>
</file>

<file path=xl/sharedStrings.xml><?xml version="1.0" encoding="utf-8"?>
<sst xmlns="http://schemas.openxmlformats.org/spreadsheetml/2006/main" count="97" uniqueCount="71">
  <si>
    <t>Average Annual Fuel Use by Vehicle Type</t>
  </si>
  <si>
    <t>Vehicle Type</t>
  </si>
  <si>
    <t>VMT</t>
  </si>
  <si>
    <t>Annual Fuel Use (GGE)</t>
  </si>
  <si>
    <t>Source</t>
  </si>
  <si>
    <t>Transit Bus</t>
  </si>
  <si>
    <t>A</t>
  </si>
  <si>
    <t>Class 8 Truck</t>
  </si>
  <si>
    <t>B</t>
  </si>
  <si>
    <t>Refuse Truck</t>
  </si>
  <si>
    <t>C</t>
  </si>
  <si>
    <t>Delivery Truck</t>
  </si>
  <si>
    <t>School Bus</t>
  </si>
  <si>
    <t>D</t>
  </si>
  <si>
    <t>Light Truck/Van</t>
  </si>
  <si>
    <t>Car</t>
  </si>
  <si>
    <t>Motorcycle</t>
  </si>
  <si>
    <t>Data Sources:</t>
  </si>
  <si>
    <t>Notes:</t>
  </si>
  <si>
    <t>The metric used is gasoline gallon equivalents (GGEs), representing a quantity of fuel with the same amount of energy contained in a gallon of gasoline.</t>
  </si>
  <si>
    <t>Conversion between diesel and gasoline is 1 gallon gasoline = 0.904 gallons diesel (from the AFDC).</t>
  </si>
  <si>
    <t>Light-duty vehicles are a sales-weighted combination of cars, wagons, vans, sport utility vehicles, and pickups. Vehicles with short wheelbases (&lt;121") are generalized as cars and vehicles with long wheelbases are generalized as light trucks.</t>
  </si>
  <si>
    <t>Delivery trucks are single-unit trucks with 2 axles and 6 or more tires.</t>
  </si>
  <si>
    <t>Class 8 trucks are combined tractor/trailer trucks, also know as long-haul.</t>
  </si>
  <si>
    <t>Acronyms:</t>
  </si>
  <si>
    <t>Worksheet available at afdc.energy.gov/data</t>
  </si>
  <si>
    <t>Average Annual Fuel Use                     by VehicleType</t>
  </si>
  <si>
    <t>U.S. School Bus Sales by Type</t>
  </si>
  <si>
    <t>Type A</t>
  </si>
  <si>
    <t>Type C</t>
  </si>
  <si>
    <t>Type D</t>
  </si>
  <si>
    <t>Sales Year</t>
  </si>
  <si>
    <t>U.S. School Bus Fuel Economy by Type</t>
  </si>
  <si>
    <t>MPGe (Diesel)</t>
  </si>
  <si>
    <t>B,C</t>
  </si>
  <si>
    <t>Weighted Fuel Economy - Diesel (MPGe)</t>
  </si>
  <si>
    <t>E</t>
  </si>
  <si>
    <t>A,D,E</t>
  </si>
  <si>
    <t>F</t>
  </si>
  <si>
    <t>Demand Response</t>
  </si>
  <si>
    <t>A, D</t>
  </si>
  <si>
    <t>Bus</t>
  </si>
  <si>
    <t>Total Vehicle Miles (Millions)</t>
  </si>
  <si>
    <t>Diesel and other Fossil Fuel Consumed (Gallons, Millions)</t>
  </si>
  <si>
    <t>Fuel Economy (MPG Diesel)</t>
  </si>
  <si>
    <t>* 1 kWh = 0.027 DGE</t>
  </si>
  <si>
    <t>Transit Vanpool</t>
  </si>
  <si>
    <t>Vehicle Miles Travelled</t>
  </si>
  <si>
    <t>Transit</t>
  </si>
  <si>
    <t>Vanpool</t>
  </si>
  <si>
    <t>APTA 2023 Fact Book: Total Miles Traveled</t>
  </si>
  <si>
    <t xml:space="preserve">Demand Response </t>
  </si>
  <si>
    <t>Fuel Economy</t>
  </si>
  <si>
    <t>APTA 2023 Fact Book</t>
  </si>
  <si>
    <t>APTA Vehicle Database: Total Number of Active Vehicles in the U.S. Fleet</t>
  </si>
  <si>
    <t>Calculated VMT</t>
  </si>
  <si>
    <t>2023 Total Miles Traveled</t>
  </si>
  <si>
    <t>2023 Total Number of Active Vehicles</t>
  </si>
  <si>
    <t>mpg Gasoline</t>
  </si>
  <si>
    <t>mpg Diesel</t>
  </si>
  <si>
    <t>mpg: miles per gallon</t>
  </si>
  <si>
    <t>GGE: gasoline gallon equivalent</t>
  </si>
  <si>
    <t>Calculated from School Bus Fleet, Fact Book 2024, U.S. School Bus Sales by type (schoolbusfleet.mydigitalpublication.com/publication/?m=65919&amp;i=810506&amp;p=16&amp;search=school%20bus%20data&amp;ver=html5)</t>
  </si>
  <si>
    <t>Calculated from American Public Transportation Association, 2022 Public Transportation Fact Book, Statistical Category (apta.com/wp-content/uploads/APTA-2022-Public-Transportation-Fact-Book.pdf)</t>
  </si>
  <si>
    <t>Calculated from American Public Transportation Association, Public Transportation Vehicle Database 2023. (apta.com/research-technical-resources/transit-statistics/vehicle-database/)</t>
  </si>
  <si>
    <t>Conversion between 1 kWh of electricty and gasoline is 1 gallon gasoline = 33.7 kWh (from the AFDC).</t>
  </si>
  <si>
    <r>
      <t xml:space="preserve">Gordon, Deborah, Juliet Burdelski, and James S. Cannon. </t>
    </r>
    <r>
      <rPr>
        <i/>
        <sz val="10"/>
        <color rgb="FF000000"/>
        <rFont val="Arial"/>
        <family val="2"/>
      </rPr>
      <t>Greening Garbage Trucks: New Technologies for Cleaner Air</t>
    </r>
    <r>
      <rPr>
        <sz val="10"/>
        <color rgb="FF000000"/>
        <rFont val="Arial"/>
        <family val="2"/>
      </rPr>
      <t>. Inform, Inc. 2003. ISBN #0-918780-80-2</t>
    </r>
  </si>
  <si>
    <t>Federal Highway Administration, Highway Statistics 2021, Table VM-1 (fhwa.dot.gov/policyinformation/statistics/2021/pdf/vm1.pdf)</t>
  </si>
  <si>
    <t>World Resources Institute, Electric School Bus Initiative, Recommended total cost of ownership parameters for electric school buses, Table 1 (wri.org/research/recommended-total-cost-ownership-parameters-electric-school-buses-methods-data)</t>
  </si>
  <si>
    <t>Numbers in bold indicate that the measurements were taken using that fuel.  They are the source of the non-bold energy-based conversions.</t>
  </si>
  <si>
    <t>Last updated 5/2/2024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</si>
</sst>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0.0_)"/>
    <numFmt numFmtId="167" formatCode="0.0%"/>
  </numFmts>
  <fonts count="1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7">
    <xf numFmtId="0" fontId="0" fillId="0" borderId="0" xfId="0"/>
    <xf numFmtId="0" fontId="5" fillId="0" borderId="0" xfId="0" applyFont="1"/>
    <xf numFmtId="0" fontId="6" fillId="0" borderId="0" xfId="0" applyFont="1"/>
    <xf numFmtId="0" fontId="0" fillId="0" borderId="3" xfId="0" applyBorder="1"/>
    <xf numFmtId="0" fontId="0" fillId="0" borderId="6" xfId="0" applyBorder="1"/>
    <xf numFmtId="2" fontId="7" fillId="0" borderId="0" xfId="0" applyNumberFormat="1" applyFont="1" applyAlignment="1">
      <alignment horizontal="center"/>
    </xf>
    <xf numFmtId="164" fontId="3" fillId="0" borderId="0" xfId="1" applyNumberFormat="1" applyFont="1"/>
    <xf numFmtId="164" fontId="3" fillId="0" borderId="1" xfId="1" applyNumberFormat="1" applyFont="1" applyBorder="1"/>
    <xf numFmtId="164" fontId="0" fillId="0" borderId="1" xfId="1" applyNumberFormat="1" applyFont="1" applyBorder="1"/>
    <xf numFmtId="164" fontId="0" fillId="0" borderId="5" xfId="1" applyNumberFormat="1" applyFont="1" applyBorder="1"/>
    <xf numFmtId="0" fontId="7" fillId="0" borderId="0" xfId="0" applyFont="1" applyAlignment="1">
      <alignment vertical="center"/>
    </xf>
    <xf numFmtId="167" fontId="0" fillId="0" borderId="0" xfId="9" applyNumberFormat="1" applyFont="1"/>
    <xf numFmtId="3" fontId="0" fillId="0" borderId="0" xfId="0" applyNumberFormat="1"/>
    <xf numFmtId="1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43" fontId="0" fillId="0" borderId="0" xfId="0" applyNumberFormat="1"/>
    <xf numFmtId="2" fontId="0" fillId="0" borderId="0" xfId="0" applyNumberFormat="1"/>
    <xf numFmtId="164" fontId="2" fillId="2" borderId="2" xfId="1" applyNumberFormat="1" applyFont="1" applyFill="1" applyBorder="1" applyAlignment="1">
      <alignment horizontal="right"/>
    </xf>
    <xf numFmtId="0" fontId="2" fillId="0" borderId="6" xfId="0" applyFont="1" applyBorder="1"/>
    <xf numFmtId="165" fontId="2" fillId="2" borderId="2" xfId="0" applyNumberFormat="1" applyFont="1" applyFill="1" applyBorder="1" applyAlignment="1">
      <alignment horizontal="center"/>
    </xf>
    <xf numFmtId="165" fontId="11" fillId="2" borderId="2" xfId="0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right" indent="1"/>
    </xf>
    <xf numFmtId="3" fontId="2" fillId="2" borderId="2" xfId="5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4" fillId="0" borderId="0" xfId="0" applyFont="1"/>
    <xf numFmtId="0" fontId="11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2" fillId="3" borderId="6" xfId="0" applyFont="1" applyFill="1" applyBorder="1"/>
    <xf numFmtId="165" fontId="2" fillId="3" borderId="2" xfId="0" applyNumberFormat="1" applyFont="1" applyFill="1" applyBorder="1" applyAlignment="1">
      <alignment horizontal="center"/>
    </xf>
    <xf numFmtId="166" fontId="11" fillId="3" borderId="2" xfId="3" applyNumberFormat="1" applyFont="1" applyFill="1" applyBorder="1" applyAlignment="1">
      <alignment horizontal="center"/>
    </xf>
    <xf numFmtId="164" fontId="2" fillId="3" borderId="2" xfId="1" applyNumberFormat="1" applyFont="1" applyFill="1" applyBorder="1" applyAlignment="1" applyProtection="1">
      <alignment horizontal="right" vertical="top" indent="1"/>
    </xf>
    <xf numFmtId="3" fontId="2" fillId="3" borderId="2" xfId="5" applyNumberFormat="1" applyFont="1" applyFill="1" applyBorder="1" applyAlignment="1"/>
    <xf numFmtId="0" fontId="2" fillId="3" borderId="1" xfId="0" applyFont="1" applyFill="1" applyBorder="1" applyAlignment="1">
      <alignment horizontal="center"/>
    </xf>
    <xf numFmtId="164" fontId="2" fillId="3" borderId="2" xfId="1" applyNumberFormat="1" applyFont="1" applyFill="1" applyBorder="1" applyAlignment="1" applyProtection="1">
      <alignment horizontal="right" vertical="top"/>
    </xf>
    <xf numFmtId="0" fontId="2" fillId="3" borderId="3" xfId="0" applyFont="1" applyFill="1" applyBorder="1"/>
    <xf numFmtId="166" fontId="11" fillId="3" borderId="4" xfId="3" applyNumberFormat="1" applyFont="1" applyFill="1" applyBorder="1" applyAlignment="1">
      <alignment horizontal="center"/>
    </xf>
    <xf numFmtId="165" fontId="2" fillId="3" borderId="4" xfId="0" applyNumberFormat="1" applyFont="1" applyFill="1" applyBorder="1" applyAlignment="1">
      <alignment horizontal="center"/>
    </xf>
    <xf numFmtId="164" fontId="2" fillId="3" borderId="4" xfId="1" applyNumberFormat="1" applyFont="1" applyFill="1" applyBorder="1" applyAlignment="1" applyProtection="1">
      <alignment horizontal="right" vertical="top"/>
    </xf>
    <xf numFmtId="3" fontId="2" fillId="3" borderId="4" xfId="5" applyNumberFormat="1" applyFont="1" applyFill="1" applyBorder="1" applyAlignment="1"/>
    <xf numFmtId="0" fontId="2" fillId="3" borderId="5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2" xfId="10" applyBorder="1" applyAlignment="1">
      <alignment horizontal="center"/>
    </xf>
    <xf numFmtId="0" fontId="0" fillId="0" borderId="2" xfId="0" applyBorder="1"/>
    <xf numFmtId="3" fontId="0" fillId="0" borderId="2" xfId="0" applyNumberFormat="1" applyBorder="1"/>
    <xf numFmtId="0" fontId="8" fillId="0" borderId="2" xfId="10" applyBorder="1"/>
    <xf numFmtId="3" fontId="0" fillId="0" borderId="0" xfId="0" applyNumberFormat="1" applyAlignment="1">
      <alignment vertical="top" wrapText="1"/>
    </xf>
    <xf numFmtId="4" fontId="0" fillId="0" borderId="2" xfId="0" applyNumberFormat="1" applyBorder="1"/>
    <xf numFmtId="0" fontId="2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3" fontId="2" fillId="4" borderId="2" xfId="0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4" borderId="6" xfId="0" applyFont="1" applyFill="1" applyBorder="1"/>
    <xf numFmtId="3" fontId="2" fillId="4" borderId="2" xfId="0" applyNumberFormat="1" applyFont="1" applyFill="1" applyBorder="1" applyAlignment="1">
      <alignment horizontal="right"/>
    </xf>
    <xf numFmtId="3" fontId="2" fillId="4" borderId="2" xfId="0" applyNumberFormat="1" applyFont="1" applyFill="1" applyBorder="1" applyAlignment="1">
      <alignment horizontal="right" vertical="top"/>
    </xf>
    <xf numFmtId="0" fontId="0" fillId="0" borderId="2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2" fillId="0" borderId="0" xfId="0" applyFont="1" applyAlignment="1">
      <alignment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0" fillId="0" borderId="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2" xfId="10" applyBorder="1"/>
    <xf numFmtId="2" fontId="7" fillId="0" borderId="7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1">
    <cellStyle name="Comma" xfId="1" builtinId="3"/>
    <cellStyle name="Comma 2" xfId="5" xr:uid="{00000000-0005-0000-0000-000001000000}"/>
    <cellStyle name="Comma 4" xfId="4" xr:uid="{00000000-0005-0000-0000-000002000000}"/>
    <cellStyle name="Followed Hyperlink" xfId="8" builtinId="9" hidden="1"/>
    <cellStyle name="Hyperlink" xfId="7" builtinId="8" hidden="1"/>
    <cellStyle name="Hyperlink" xfId="10" builtinId="8"/>
    <cellStyle name="Normal" xfId="0" builtinId="0"/>
    <cellStyle name="Normal 2" xfId="6" xr:uid="{00000000-0005-0000-0000-000006000000}"/>
    <cellStyle name="Normal 3" xfId="2" xr:uid="{00000000-0005-0000-0000-000007000000}"/>
    <cellStyle name="Normal 7" xfId="3" xr:uid="{00000000-0005-0000-0000-000008000000}"/>
    <cellStyle name="Percent" xfId="9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Average Annual Fuel Use by Vehicle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84578802327605"/>
          <c:y val="9.3896932221696455E-2"/>
          <c:w val="0.87347972706522192"/>
          <c:h val="0.7533418884266737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'Fuel Use by Vehicle Type'!$C$4:$C$12</c:f>
              <c:strCache>
                <c:ptCount val="9"/>
                <c:pt idx="0">
                  <c:v>Class 8 Truck</c:v>
                </c:pt>
                <c:pt idx="1">
                  <c:v>Refuse Truck</c:v>
                </c:pt>
                <c:pt idx="2">
                  <c:v>Transit Bus</c:v>
                </c:pt>
                <c:pt idx="3">
                  <c:v>Demand Response</c:v>
                </c:pt>
                <c:pt idx="4">
                  <c:v>Delivery Truck</c:v>
                </c:pt>
                <c:pt idx="5">
                  <c:v>School Bus</c:v>
                </c:pt>
                <c:pt idx="6">
                  <c:v>Light Truck/Van</c:v>
                </c:pt>
                <c:pt idx="7">
                  <c:v>Car</c:v>
                </c:pt>
                <c:pt idx="8">
                  <c:v>Motorcycle</c:v>
                </c:pt>
              </c:strCache>
            </c:strRef>
          </c:cat>
          <c:val>
            <c:numRef>
              <c:f>'Fuel Use by Vehicle Type'!$G$4:$G$12</c:f>
              <c:numCache>
                <c:formatCode>#,##0</c:formatCode>
                <c:ptCount val="9"/>
                <c:pt idx="0">
                  <c:v>10745.471515486724</c:v>
                </c:pt>
                <c:pt idx="1">
                  <c:v>10089</c:v>
                </c:pt>
                <c:pt idx="2">
                  <c:v>9605.2631578947367</c:v>
                </c:pt>
                <c:pt idx="3">
                  <c:v>4157</c:v>
                </c:pt>
                <c:pt idx="4">
                  <c:v>1765.1706700379266</c:v>
                </c:pt>
                <c:pt idx="5">
                  <c:v>2122.5675773432035</c:v>
                </c:pt>
                <c:pt idx="6">
                  <c:v>635.84269662921349</c:v>
                </c:pt>
                <c:pt idx="7">
                  <c:v>433.31967213114757</c:v>
                </c:pt>
                <c:pt idx="8">
                  <c:v>45.56818181818182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7-47A6-92E5-F8A4B6576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009168"/>
        <c:axId val="385009560"/>
      </c:barChart>
      <c:catAx>
        <c:axId val="38500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85009560"/>
        <c:crosses val="autoZero"/>
        <c:auto val="1"/>
        <c:lblAlgn val="ctr"/>
        <c:lblOffset val="100"/>
        <c:noMultiLvlLbl val="0"/>
      </c:catAx>
      <c:valAx>
        <c:axId val="3850095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100" b="1"/>
                  <a:t>Gasoline</a:t>
                </a:r>
                <a:r>
                  <a:rPr lang="en-US" sz="1100" b="1" baseline="0"/>
                  <a:t> Gallon Equivalents </a:t>
                </a:r>
                <a:r>
                  <a:rPr lang="en-US" sz="1100" b="1"/>
                  <a:t> per Year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850091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" l="0.70000000000000095" r="0.70000000000000095" t="0.750000000000003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afdc.energy.gov/dat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18753</xdr:colOff>
      <xdr:row>1</xdr:row>
      <xdr:rowOff>12157</xdr:rowOff>
    </xdr:from>
    <xdr:to>
      <xdr:col>23</xdr:col>
      <xdr:colOff>501783</xdr:colOff>
      <xdr:row>25</xdr:row>
      <xdr:rowOff>21315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0.77582</cdr:x>
      <cdr:y>0.95909</cdr:y>
    </cdr:from>
    <cdr:to>
      <cdr:x>0.9903</cdr:x>
      <cdr:y>0.99144</cdr:y>
    </cdr:to>
    <cdr:sp macro="" textlink="">
      <cdr:nvSpPr>
        <cdr:cNvPr id="2" name="Text Box 1">
          <a:hlinkClick xmlns:a="http://schemas.openxmlformats.org/drawingml/2006/main" xmlns:r="http://schemas.openxmlformats.org/officeDocument/2006/relationships" r:id="rId1"/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7278" y="6302279"/>
          <a:ext cx="1870871" cy="2125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27432" bIns="22860" anchor="b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afdc.energy.gov/data</a:t>
          </a:r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ta.com/research-technical-resources/transit-statistics/vehicle-database/" TargetMode="External"/><Relationship Id="rId2" Type="http://schemas.openxmlformats.org/officeDocument/2006/relationships/hyperlink" Target="https://files.wri.org/d8/s3fs-public/2023-02/recommended-total-cost-ownership-esb-summary-methods-data.pdf?VersionId=dFh.syMjwVcYF9cBpomUkK5_hepMvyIB" TargetMode="External"/><Relationship Id="rId1" Type="http://schemas.openxmlformats.org/officeDocument/2006/relationships/hyperlink" Target="https://schoolbusfleet.mydigitalpublication.com/publication/?m=65919&amp;i=810506&amp;p=16&amp;search=school%20bus%20data&amp;ver=html5" TargetMode="External"/><Relationship Id="rId6" Type="http://schemas.openxmlformats.org/officeDocument/2006/relationships/hyperlink" Target="https://www.apta.com/wp-content/uploads/APTA-2022-Public-Transportation-Fact-Book.pdf" TargetMode="External"/><Relationship Id="rId5" Type="http://schemas.openxmlformats.org/officeDocument/2006/relationships/hyperlink" Target="https://afdc.energy.gov/fuels/properties?fuels=DS,ELEC&amp;properties=energy_ratio" TargetMode="External"/><Relationship Id="rId4" Type="http://schemas.openxmlformats.org/officeDocument/2006/relationships/hyperlink" Target="https://www.apta.com/wp-content/uploads/APTA-2022-Public-Transportation-Fact-Book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5"/>
  <sheetViews>
    <sheetView tabSelected="1" topLeftCell="A9" zoomScale="85" zoomScaleNormal="85" workbookViewId="0">
      <selection activeCell="I14" sqref="I14"/>
    </sheetView>
  </sheetViews>
  <sheetFormatPr defaultColWidth="8.6640625" defaultRowHeight="13.2" x14ac:dyDescent="0.25"/>
  <cols>
    <col min="1" max="1" width="3.77734375" customWidth="1"/>
    <col min="2" max="2" width="5.44140625" customWidth="1"/>
    <col min="3" max="3" width="16.6640625" customWidth="1"/>
    <col min="4" max="4" width="12.44140625" customWidth="1"/>
    <col min="5" max="5" width="10.44140625" customWidth="1"/>
    <col min="6" max="6" width="11.109375" customWidth="1"/>
    <col min="7" max="7" width="21.44140625" bestFit="1" customWidth="1"/>
    <col min="8" max="8" width="8.44140625" customWidth="1"/>
    <col min="9" max="9" width="13.33203125" customWidth="1"/>
  </cols>
  <sheetData>
    <row r="1" spans="2:9" ht="13.8" thickBot="1" x14ac:dyDescent="0.3"/>
    <row r="2" spans="2:9" ht="22.5" customHeight="1" thickBot="1" x14ac:dyDescent="0.3">
      <c r="C2" s="66" t="s">
        <v>0</v>
      </c>
      <c r="D2" s="67"/>
      <c r="E2" s="67"/>
      <c r="F2" s="67"/>
      <c r="G2" s="67"/>
      <c r="H2" s="68"/>
      <c r="I2" s="10"/>
    </row>
    <row r="3" spans="2:9" x14ac:dyDescent="0.25">
      <c r="C3" s="25" t="s">
        <v>1</v>
      </c>
      <c r="D3" s="26" t="s">
        <v>58</v>
      </c>
      <c r="E3" s="26" t="s">
        <v>59</v>
      </c>
      <c r="F3" s="26" t="s">
        <v>2</v>
      </c>
      <c r="G3" s="26" t="s">
        <v>3</v>
      </c>
      <c r="H3" s="27" t="s">
        <v>4</v>
      </c>
    </row>
    <row r="4" spans="2:9" x14ac:dyDescent="0.25">
      <c r="C4" s="31" t="s">
        <v>7</v>
      </c>
      <c r="D4" s="32">
        <f t="shared" ref="D4:D9" si="0">E4*0.904</f>
        <v>5.7856000000000005</v>
      </c>
      <c r="E4" s="33">
        <v>6.4</v>
      </c>
      <c r="F4" s="34">
        <v>62169</v>
      </c>
      <c r="G4" s="35">
        <f t="shared" ref="G4:G12" si="1">F4/D4</f>
        <v>10745.471515486724</v>
      </c>
      <c r="H4" s="36" t="s">
        <v>6</v>
      </c>
    </row>
    <row r="5" spans="2:9" x14ac:dyDescent="0.25">
      <c r="C5" s="19" t="s">
        <v>9</v>
      </c>
      <c r="D5" s="51">
        <v>2.5</v>
      </c>
      <c r="E5" s="52">
        <v>2.8</v>
      </c>
      <c r="F5" s="57">
        <v>25000</v>
      </c>
      <c r="G5" s="53">
        <v>10089</v>
      </c>
      <c r="H5" s="54" t="s">
        <v>38</v>
      </c>
    </row>
    <row r="6" spans="2:9" x14ac:dyDescent="0.25">
      <c r="C6" s="19" t="s">
        <v>5</v>
      </c>
      <c r="D6" s="20">
        <f t="shared" ref="D6" si="2">E6*0.904</f>
        <v>3.4352</v>
      </c>
      <c r="E6" s="21">
        <v>3.8</v>
      </c>
      <c r="F6" s="22">
        <v>32996</v>
      </c>
      <c r="G6" s="23">
        <f>F6/D6</f>
        <v>9605.2631578947367</v>
      </c>
      <c r="H6" s="24" t="s">
        <v>37</v>
      </c>
    </row>
    <row r="7" spans="2:9" x14ac:dyDescent="0.25">
      <c r="C7" s="55" t="s">
        <v>39</v>
      </c>
      <c r="D7" s="51">
        <v>7.1</v>
      </c>
      <c r="E7" s="52">
        <v>6.3</v>
      </c>
      <c r="F7" s="56">
        <v>29429</v>
      </c>
      <c r="G7" s="53">
        <v>4157</v>
      </c>
      <c r="H7" s="54" t="s">
        <v>40</v>
      </c>
    </row>
    <row r="8" spans="2:9" x14ac:dyDescent="0.25">
      <c r="C8" s="31" t="s">
        <v>11</v>
      </c>
      <c r="D8" s="32">
        <f t="shared" si="0"/>
        <v>6.9608000000000008</v>
      </c>
      <c r="E8" s="33">
        <v>7.7</v>
      </c>
      <c r="F8" s="37">
        <v>12287</v>
      </c>
      <c r="G8" s="35">
        <f t="shared" si="1"/>
        <v>1765.1706700379266</v>
      </c>
      <c r="H8" s="36" t="s">
        <v>6</v>
      </c>
    </row>
    <row r="9" spans="2:9" x14ac:dyDescent="0.25">
      <c r="C9" s="19" t="s">
        <v>12</v>
      </c>
      <c r="D9" s="20">
        <f t="shared" si="0"/>
        <v>6.6353600000000004</v>
      </c>
      <c r="E9" s="21">
        <v>7.34</v>
      </c>
      <c r="F9" s="18">
        <v>14084</v>
      </c>
      <c r="G9" s="23">
        <f t="shared" si="1"/>
        <v>2122.5675773432035</v>
      </c>
      <c r="H9" s="24" t="s">
        <v>34</v>
      </c>
    </row>
    <row r="10" spans="2:9" x14ac:dyDescent="0.25">
      <c r="C10" s="31" t="s">
        <v>14</v>
      </c>
      <c r="D10" s="33">
        <v>17.8</v>
      </c>
      <c r="E10" s="32">
        <f>D10/0.904</f>
        <v>19.690265486725664</v>
      </c>
      <c r="F10" s="37">
        <v>11318</v>
      </c>
      <c r="G10" s="35">
        <f t="shared" si="1"/>
        <v>635.84269662921349</v>
      </c>
      <c r="H10" s="36" t="s">
        <v>6</v>
      </c>
    </row>
    <row r="11" spans="2:9" x14ac:dyDescent="0.25">
      <c r="C11" s="31" t="s">
        <v>15</v>
      </c>
      <c r="D11" s="33">
        <v>24.4</v>
      </c>
      <c r="E11" s="32">
        <f>D11/0.904</f>
        <v>26.991150442477874</v>
      </c>
      <c r="F11" s="37">
        <v>10573</v>
      </c>
      <c r="G11" s="35">
        <f t="shared" si="1"/>
        <v>433.31967213114757</v>
      </c>
      <c r="H11" s="36" t="s">
        <v>6</v>
      </c>
    </row>
    <row r="12" spans="2:9" ht="13.8" thickBot="1" x14ac:dyDescent="0.3">
      <c r="C12" s="38" t="s">
        <v>16</v>
      </c>
      <c r="D12" s="39">
        <v>44</v>
      </c>
      <c r="E12" s="40">
        <f>D12/0.904</f>
        <v>48.672566371681413</v>
      </c>
      <c r="F12" s="41">
        <v>2005</v>
      </c>
      <c r="G12" s="42">
        <f t="shared" si="1"/>
        <v>45.56818181818182</v>
      </c>
      <c r="H12" s="43" t="s">
        <v>6</v>
      </c>
    </row>
    <row r="13" spans="2:9" ht="13.2" customHeight="1" x14ac:dyDescent="0.25"/>
    <row r="14" spans="2:9" x14ac:dyDescent="0.25">
      <c r="B14" s="29" t="s">
        <v>17</v>
      </c>
      <c r="C14" s="28"/>
      <c r="D14" s="28"/>
      <c r="E14" s="28"/>
      <c r="F14" s="28"/>
      <c r="G14" s="28"/>
      <c r="H14" s="28"/>
    </row>
    <row r="15" spans="2:9" ht="28.5" customHeight="1" x14ac:dyDescent="0.25">
      <c r="B15" t="s">
        <v>6</v>
      </c>
      <c r="C15" s="59" t="s">
        <v>67</v>
      </c>
      <c r="D15" s="59"/>
      <c r="E15" s="59"/>
      <c r="F15" s="59"/>
      <c r="G15" s="59"/>
      <c r="H15" s="59"/>
    </row>
    <row r="16" spans="2:9" ht="40.200000000000003" customHeight="1" x14ac:dyDescent="0.25">
      <c r="B16" t="s">
        <v>8</v>
      </c>
      <c r="C16" s="59" t="s">
        <v>68</v>
      </c>
      <c r="D16" s="59"/>
      <c r="E16" s="59"/>
      <c r="F16" s="59"/>
      <c r="G16" s="59"/>
      <c r="H16" s="59"/>
    </row>
    <row r="17" spans="2:8" ht="40.200000000000003" customHeight="1" x14ac:dyDescent="0.25">
      <c r="B17" t="s">
        <v>10</v>
      </c>
      <c r="C17" s="59" t="s">
        <v>62</v>
      </c>
      <c r="D17" s="59"/>
      <c r="E17" s="59"/>
      <c r="F17" s="59"/>
      <c r="G17" s="59"/>
      <c r="H17" s="59"/>
    </row>
    <row r="18" spans="2:8" ht="40.049999999999997" customHeight="1" x14ac:dyDescent="0.25">
      <c r="B18" t="s">
        <v>13</v>
      </c>
      <c r="C18" s="59" t="s">
        <v>63</v>
      </c>
      <c r="D18" s="59"/>
      <c r="E18" s="59"/>
      <c r="F18" s="59"/>
      <c r="G18" s="59"/>
      <c r="H18" s="59"/>
    </row>
    <row r="19" spans="2:8" ht="28.8" customHeight="1" x14ac:dyDescent="0.25">
      <c r="B19" t="s">
        <v>36</v>
      </c>
      <c r="C19" s="59" t="s">
        <v>64</v>
      </c>
      <c r="D19" s="59"/>
      <c r="E19" s="59"/>
      <c r="F19" s="59"/>
      <c r="G19" s="59"/>
      <c r="H19" s="59"/>
    </row>
    <row r="20" spans="2:8" ht="28.2" customHeight="1" x14ac:dyDescent="0.25">
      <c r="B20" t="s">
        <v>38</v>
      </c>
      <c r="C20" s="65" t="s">
        <v>66</v>
      </c>
      <c r="D20" s="65"/>
      <c r="E20" s="65"/>
      <c r="F20" s="65"/>
      <c r="G20" s="65"/>
      <c r="H20" s="65"/>
    </row>
    <row r="21" spans="2:8" ht="13.2" customHeight="1" x14ac:dyDescent="0.25"/>
    <row r="22" spans="2:8" x14ac:dyDescent="0.25">
      <c r="B22" s="62" t="s">
        <v>18</v>
      </c>
      <c r="C22" s="62"/>
      <c r="D22" s="62"/>
      <c r="E22" s="62"/>
      <c r="F22" s="62"/>
      <c r="G22" s="62"/>
      <c r="H22" s="62"/>
    </row>
    <row r="23" spans="2:8" ht="27" customHeight="1" x14ac:dyDescent="0.25">
      <c r="B23" s="63" t="s">
        <v>19</v>
      </c>
      <c r="C23" s="63"/>
      <c r="D23" s="63"/>
      <c r="E23" s="63"/>
      <c r="F23" s="63"/>
      <c r="G23" s="63"/>
      <c r="H23" s="63"/>
    </row>
    <row r="24" spans="2:8" ht="28.5" customHeight="1" x14ac:dyDescent="0.25">
      <c r="B24" s="63" t="s">
        <v>69</v>
      </c>
      <c r="C24" s="63"/>
      <c r="D24" s="63"/>
      <c r="E24" s="63"/>
      <c r="F24" s="63"/>
      <c r="G24" s="63"/>
      <c r="H24" s="63"/>
    </row>
    <row r="25" spans="2:8" ht="15.45" customHeight="1" x14ac:dyDescent="0.25">
      <c r="B25" s="63" t="s">
        <v>20</v>
      </c>
      <c r="C25" s="63"/>
      <c r="D25" s="63"/>
      <c r="E25" s="63"/>
      <c r="F25" s="63"/>
      <c r="G25" s="63"/>
      <c r="H25" s="63"/>
    </row>
    <row r="26" spans="2:8" ht="16.8" customHeight="1" x14ac:dyDescent="0.25">
      <c r="B26" s="63" t="s">
        <v>65</v>
      </c>
      <c r="C26" s="63"/>
      <c r="D26" s="63"/>
      <c r="E26" s="63"/>
      <c r="F26" s="63"/>
      <c r="G26" s="63"/>
      <c r="H26" s="63"/>
    </row>
    <row r="27" spans="2:8" ht="43.5" customHeight="1" x14ac:dyDescent="0.25">
      <c r="B27" s="63" t="s">
        <v>21</v>
      </c>
      <c r="C27" s="63"/>
      <c r="D27" s="63"/>
      <c r="E27" s="63"/>
      <c r="F27" s="63"/>
      <c r="G27" s="63"/>
      <c r="H27" s="63"/>
    </row>
    <row r="28" spans="2:8" ht="14.25" customHeight="1" x14ac:dyDescent="0.25">
      <c r="B28" s="63" t="s">
        <v>22</v>
      </c>
      <c r="C28" s="63"/>
      <c r="D28" s="63"/>
      <c r="E28" s="63"/>
      <c r="F28" s="63"/>
      <c r="G28" s="63"/>
      <c r="H28" s="63"/>
    </row>
    <row r="29" spans="2:8" ht="15.75" customHeight="1" x14ac:dyDescent="0.25">
      <c r="B29" s="63" t="s">
        <v>23</v>
      </c>
      <c r="C29" s="63"/>
      <c r="D29" s="63"/>
      <c r="E29" s="63"/>
      <c r="F29" s="63"/>
      <c r="G29" s="63"/>
      <c r="H29" s="63"/>
    </row>
    <row r="30" spans="2:8" ht="15.75" customHeight="1" x14ac:dyDescent="0.25">
      <c r="C30" s="30"/>
      <c r="D30" s="30"/>
      <c r="E30" s="30"/>
      <c r="F30" s="30"/>
      <c r="G30" s="30"/>
      <c r="H30" s="30"/>
    </row>
    <row r="31" spans="2:8" ht="15.75" customHeight="1" x14ac:dyDescent="0.25">
      <c r="B31" s="64" t="s">
        <v>24</v>
      </c>
      <c r="C31" s="64"/>
      <c r="D31" s="30"/>
      <c r="E31" s="30"/>
      <c r="F31" s="30"/>
      <c r="G31" s="30"/>
      <c r="H31" s="30"/>
    </row>
    <row r="32" spans="2:8" ht="15.75" customHeight="1" x14ac:dyDescent="0.25">
      <c r="B32" s="60" t="s">
        <v>61</v>
      </c>
      <c r="C32" s="60"/>
      <c r="D32" s="60"/>
      <c r="E32" s="30"/>
      <c r="F32" s="49"/>
      <c r="G32" s="30"/>
      <c r="H32" s="30"/>
    </row>
    <row r="33" spans="2:8" ht="15.75" customHeight="1" x14ac:dyDescent="0.25">
      <c r="B33" s="60" t="s">
        <v>60</v>
      </c>
      <c r="C33" s="60"/>
      <c r="D33" s="30"/>
      <c r="E33" s="30"/>
      <c r="F33" s="49"/>
      <c r="G33" s="30"/>
      <c r="H33" s="30"/>
    </row>
    <row r="34" spans="2:8" ht="11.25" customHeight="1" x14ac:dyDescent="0.25"/>
    <row r="35" spans="2:8" ht="15.75" customHeight="1" x14ac:dyDescent="0.25">
      <c r="B35" s="61" t="s">
        <v>25</v>
      </c>
      <c r="C35" s="61"/>
      <c r="D35" s="61"/>
      <c r="E35" s="61"/>
      <c r="F35" s="61"/>
      <c r="G35" s="61"/>
      <c r="H35" s="61"/>
    </row>
    <row r="36" spans="2:8" x14ac:dyDescent="0.25">
      <c r="B36" s="61" t="s">
        <v>70</v>
      </c>
      <c r="C36" s="61"/>
      <c r="D36" s="61"/>
      <c r="E36" s="61"/>
      <c r="F36" s="61"/>
      <c r="G36" s="61"/>
      <c r="H36" s="61"/>
    </row>
    <row r="39" spans="2:8" x14ac:dyDescent="0.25">
      <c r="C39" s="14"/>
      <c r="G39" s="14"/>
    </row>
    <row r="40" spans="2:8" x14ac:dyDescent="0.25">
      <c r="C40" s="14"/>
    </row>
    <row r="41" spans="2:8" x14ac:dyDescent="0.25">
      <c r="C41" s="14"/>
      <c r="G41" s="14"/>
    </row>
    <row r="42" spans="2:8" x14ac:dyDescent="0.25">
      <c r="C42" s="11"/>
      <c r="H42" s="12"/>
    </row>
    <row r="43" spans="2:8" x14ac:dyDescent="0.25">
      <c r="C43" s="12"/>
      <c r="G43" s="12"/>
    </row>
    <row r="44" spans="2:8" x14ac:dyDescent="0.25">
      <c r="C44" s="12"/>
    </row>
    <row r="46" spans="2:8" x14ac:dyDescent="0.25">
      <c r="C46" s="15"/>
      <c r="G46" s="16"/>
    </row>
    <row r="47" spans="2:8" x14ac:dyDescent="0.25">
      <c r="C47" s="13"/>
      <c r="G47" s="13"/>
    </row>
    <row r="48" spans="2:8" x14ac:dyDescent="0.25">
      <c r="G48" s="17"/>
    </row>
    <row r="49" spans="3:3" x14ac:dyDescent="0.25">
      <c r="C49" s="16"/>
    </row>
    <row r="50" spans="3:3" x14ac:dyDescent="0.25">
      <c r="C50" s="16"/>
    </row>
    <row r="68" spans="3:3" ht="15.6" x14ac:dyDescent="0.3">
      <c r="C68" s="1"/>
    </row>
    <row r="69" spans="3:3" ht="15.6" x14ac:dyDescent="0.3">
      <c r="C69" s="2"/>
    </row>
    <row r="70" spans="3:3" ht="15.6" x14ac:dyDescent="0.3">
      <c r="C70" s="1"/>
    </row>
    <row r="71" spans="3:3" ht="15.6" x14ac:dyDescent="0.3">
      <c r="C71" s="2"/>
    </row>
    <row r="72" spans="3:3" ht="15.6" x14ac:dyDescent="0.3">
      <c r="C72" s="2"/>
    </row>
    <row r="73" spans="3:3" ht="11.25" customHeight="1" x14ac:dyDescent="0.25"/>
    <row r="75" spans="3:3" ht="15.6" x14ac:dyDescent="0.3">
      <c r="C75" s="2"/>
    </row>
  </sheetData>
  <mergeCells count="20">
    <mergeCell ref="C2:H2"/>
    <mergeCell ref="C15:H15"/>
    <mergeCell ref="C16:H16"/>
    <mergeCell ref="C18:H18"/>
    <mergeCell ref="C17:H17"/>
    <mergeCell ref="C19:H19"/>
    <mergeCell ref="B33:C33"/>
    <mergeCell ref="B35:H35"/>
    <mergeCell ref="B36:H36"/>
    <mergeCell ref="B22:H22"/>
    <mergeCell ref="B24:H24"/>
    <mergeCell ref="B23:H23"/>
    <mergeCell ref="B32:D32"/>
    <mergeCell ref="B25:H25"/>
    <mergeCell ref="B26:H26"/>
    <mergeCell ref="B27:H27"/>
    <mergeCell ref="B28:H28"/>
    <mergeCell ref="B29:H29"/>
    <mergeCell ref="B31:C31"/>
    <mergeCell ref="C20:H20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02E77-1BD9-444F-8128-4166B252B17A}">
  <dimension ref="B2:E30"/>
  <sheetViews>
    <sheetView workbookViewId="0">
      <selection activeCell="B28" sqref="B28:E29"/>
    </sheetView>
  </sheetViews>
  <sheetFormatPr defaultColWidth="11.44140625" defaultRowHeight="13.2" x14ac:dyDescent="0.25"/>
  <cols>
    <col min="2" max="2" width="45.109375" customWidth="1"/>
    <col min="3" max="3" width="15.77734375" customWidth="1"/>
    <col min="4" max="4" width="18" customWidth="1"/>
    <col min="5" max="5" width="15.33203125" customWidth="1"/>
    <col min="7" max="7" width="35.6640625" customWidth="1"/>
  </cols>
  <sheetData>
    <row r="2" spans="2:5" ht="15.6" x14ac:dyDescent="0.3">
      <c r="B2" s="69" t="s">
        <v>27</v>
      </c>
      <c r="C2" s="69"/>
      <c r="D2" s="69"/>
      <c r="E2" s="69"/>
    </row>
    <row r="3" spans="2:5" x14ac:dyDescent="0.25">
      <c r="B3" s="45" t="s">
        <v>4</v>
      </c>
      <c r="C3" s="44"/>
      <c r="D3" s="44"/>
      <c r="E3" s="44"/>
    </row>
    <row r="4" spans="2:5" x14ac:dyDescent="0.25">
      <c r="B4" s="46" t="s">
        <v>31</v>
      </c>
      <c r="C4" s="46" t="s">
        <v>28</v>
      </c>
      <c r="D4" s="46" t="s">
        <v>29</v>
      </c>
      <c r="E4" s="46" t="s">
        <v>30</v>
      </c>
    </row>
    <row r="5" spans="2:5" x14ac:dyDescent="0.25">
      <c r="B5" s="46">
        <v>2020</v>
      </c>
      <c r="C5" s="47">
        <v>6206</v>
      </c>
      <c r="D5" s="47">
        <v>23229</v>
      </c>
      <c r="E5" s="47">
        <v>2946</v>
      </c>
    </row>
    <row r="6" spans="2:5" x14ac:dyDescent="0.25">
      <c r="B6" s="46">
        <v>2021</v>
      </c>
      <c r="C6" s="47">
        <v>4872</v>
      </c>
      <c r="D6" s="47">
        <v>20321</v>
      </c>
      <c r="E6" s="47">
        <v>1460</v>
      </c>
    </row>
    <row r="7" spans="2:5" x14ac:dyDescent="0.25">
      <c r="B7" s="46">
        <v>2022</v>
      </c>
      <c r="C7" s="47">
        <v>6777</v>
      </c>
      <c r="D7" s="47">
        <v>28238</v>
      </c>
      <c r="E7" s="47">
        <v>2673</v>
      </c>
    </row>
    <row r="8" spans="2:5" x14ac:dyDescent="0.25">
      <c r="B8" s="46">
        <v>2023</v>
      </c>
      <c r="C8" s="47">
        <v>7070</v>
      </c>
      <c r="D8" s="47">
        <v>26158</v>
      </c>
      <c r="E8" s="47">
        <v>2695</v>
      </c>
    </row>
    <row r="9" spans="2:5" x14ac:dyDescent="0.25">
      <c r="B9" s="46"/>
      <c r="C9" s="46"/>
      <c r="D9" s="46"/>
      <c r="E9" s="46"/>
    </row>
    <row r="10" spans="2:5" ht="15.6" x14ac:dyDescent="0.3">
      <c r="B10" s="69" t="s">
        <v>32</v>
      </c>
      <c r="C10" s="69"/>
      <c r="D10" s="69"/>
      <c r="E10" s="69"/>
    </row>
    <row r="11" spans="2:5" x14ac:dyDescent="0.25">
      <c r="B11" s="48" t="s">
        <v>4</v>
      </c>
      <c r="C11" s="46" t="s">
        <v>28</v>
      </c>
      <c r="D11" s="46" t="s">
        <v>29</v>
      </c>
      <c r="E11" s="46" t="s">
        <v>30</v>
      </c>
    </row>
    <row r="12" spans="2:5" x14ac:dyDescent="0.25">
      <c r="B12" s="46" t="s">
        <v>33</v>
      </c>
      <c r="C12" s="46">
        <v>10.5</v>
      </c>
      <c r="D12" s="46">
        <v>6.59</v>
      </c>
      <c r="E12" s="46">
        <v>6.32</v>
      </c>
    </row>
    <row r="13" spans="2:5" x14ac:dyDescent="0.25">
      <c r="B13" s="71"/>
      <c r="C13" s="72"/>
      <c r="D13" s="72"/>
      <c r="E13" s="73"/>
    </row>
    <row r="14" spans="2:5" x14ac:dyDescent="0.25">
      <c r="B14" s="70" t="s">
        <v>35</v>
      </c>
      <c r="C14" s="70"/>
      <c r="D14" s="70"/>
      <c r="E14" s="50">
        <f>((C8*C12)+(D8*D12)+(E8*E12)) / (C8+D8+E8)</f>
        <v>7.3392706622498123</v>
      </c>
    </row>
    <row r="17" spans="2:5" ht="15.6" x14ac:dyDescent="0.3">
      <c r="B17" s="69" t="s">
        <v>47</v>
      </c>
      <c r="C17" s="69"/>
      <c r="D17" s="69"/>
      <c r="E17" s="69"/>
    </row>
    <row r="18" spans="2:5" x14ac:dyDescent="0.25">
      <c r="B18" s="74" t="s">
        <v>54</v>
      </c>
      <c r="C18" s="74"/>
      <c r="D18" s="74"/>
      <c r="E18" s="74"/>
    </row>
    <row r="19" spans="2:5" x14ac:dyDescent="0.25">
      <c r="B19" s="48"/>
      <c r="C19" s="46" t="s">
        <v>5</v>
      </c>
      <c r="D19" s="58" t="s">
        <v>39</v>
      </c>
      <c r="E19" s="46" t="s">
        <v>49</v>
      </c>
    </row>
    <row r="20" spans="2:5" x14ac:dyDescent="0.25">
      <c r="B20" s="46" t="s">
        <v>57</v>
      </c>
      <c r="C20" s="47">
        <v>64720</v>
      </c>
      <c r="D20" s="47">
        <v>18920</v>
      </c>
      <c r="E20" s="47">
        <v>5733</v>
      </c>
    </row>
    <row r="21" spans="2:5" x14ac:dyDescent="0.25">
      <c r="B21" s="74" t="s">
        <v>50</v>
      </c>
      <c r="C21" s="74"/>
      <c r="D21" s="74"/>
      <c r="E21" s="74"/>
    </row>
    <row r="22" spans="2:5" x14ac:dyDescent="0.25">
      <c r="B22" s="48"/>
      <c r="C22" s="46" t="s">
        <v>48</v>
      </c>
      <c r="D22" s="58" t="s">
        <v>51</v>
      </c>
      <c r="E22" s="46" t="s">
        <v>49</v>
      </c>
    </row>
    <row r="23" spans="2:5" x14ac:dyDescent="0.25">
      <c r="B23" s="46" t="s">
        <v>56</v>
      </c>
      <c r="C23" s="47">
        <f>2135.5*1000000</f>
        <v>2135500000</v>
      </c>
      <c r="D23" s="47">
        <f>1305*1000000</f>
        <v>1305000000</v>
      </c>
      <c r="E23" s="47">
        <f>178.4*1000000</f>
        <v>178400000</v>
      </c>
    </row>
    <row r="24" spans="2:5" x14ac:dyDescent="0.25">
      <c r="B24" s="46" t="s">
        <v>55</v>
      </c>
      <c r="C24" s="47">
        <f>C23/C20</f>
        <v>32995.982694684797</v>
      </c>
      <c r="D24" s="47">
        <f t="shared" ref="D24:E24" si="0">D23/D20</f>
        <v>68974.630021141653</v>
      </c>
      <c r="E24" s="47">
        <f t="shared" si="0"/>
        <v>31118.088260945402</v>
      </c>
    </row>
    <row r="25" spans="2:5" ht="15.6" x14ac:dyDescent="0.3">
      <c r="B25" s="69" t="s">
        <v>52</v>
      </c>
      <c r="C25" s="69"/>
      <c r="D25" s="69"/>
      <c r="E25" s="69"/>
    </row>
    <row r="26" spans="2:5" x14ac:dyDescent="0.25">
      <c r="B26" s="48" t="s">
        <v>53</v>
      </c>
      <c r="C26" s="58" t="s">
        <v>41</v>
      </c>
      <c r="D26" s="58" t="s">
        <v>39</v>
      </c>
      <c r="E26" s="58" t="s">
        <v>46</v>
      </c>
    </row>
    <row r="27" spans="2:5" x14ac:dyDescent="0.25">
      <c r="B27" s="46" t="s">
        <v>42</v>
      </c>
      <c r="C27" s="46">
        <v>2135.5</v>
      </c>
      <c r="D27" s="46">
        <v>1305</v>
      </c>
      <c r="E27" s="46">
        <v>178.4</v>
      </c>
    </row>
    <row r="28" spans="2:5" x14ac:dyDescent="0.25">
      <c r="B28" s="46" t="s">
        <v>43</v>
      </c>
      <c r="C28" s="46">
        <f>311.6+244.7+(23.5*0.027)</f>
        <v>556.93449999999996</v>
      </c>
      <c r="D28" s="46">
        <f>11+202.8</f>
        <v>213.8</v>
      </c>
      <c r="E28" s="46">
        <v>14.2</v>
      </c>
    </row>
    <row r="29" spans="2:5" x14ac:dyDescent="0.25">
      <c r="B29" s="46" t="s">
        <v>44</v>
      </c>
      <c r="C29" s="46">
        <f>C27/C28</f>
        <v>3.8343826787530673</v>
      </c>
      <c r="D29" s="46">
        <f t="shared" ref="D29:E29" si="1">D27/D28</f>
        <v>6.103835360149672</v>
      </c>
      <c r="E29" s="46">
        <f t="shared" si="1"/>
        <v>12.563380281690142</v>
      </c>
    </row>
    <row r="30" spans="2:5" x14ac:dyDescent="0.25">
      <c r="B30" s="48" t="s">
        <v>45</v>
      </c>
      <c r="C30" s="46"/>
      <c r="D30" s="46"/>
      <c r="E30" s="46"/>
    </row>
  </sheetData>
  <mergeCells count="8">
    <mergeCell ref="B25:E25"/>
    <mergeCell ref="B2:E2"/>
    <mergeCell ref="B10:E10"/>
    <mergeCell ref="B17:E17"/>
    <mergeCell ref="B14:D14"/>
    <mergeCell ref="B13:E13"/>
    <mergeCell ref="B18:E18"/>
    <mergeCell ref="B21:E21"/>
  </mergeCells>
  <hyperlinks>
    <hyperlink ref="B3" r:id="rId1" xr:uid="{E8995F70-4007-FC43-8120-041DBFB26573}"/>
    <hyperlink ref="B11" r:id="rId2" xr:uid="{394BB1AF-37DB-5E4F-A61D-B98D1D353F3C}"/>
    <hyperlink ref="B18" r:id="rId3" display="Source" xr:uid="{DCDCE6D0-35A6-BA40-A82C-7721D7D09959}"/>
    <hyperlink ref="B21" r:id="rId4" display="Source" xr:uid="{6F6E15A6-E0D0-F64A-BDCF-A1809157EFB1}"/>
    <hyperlink ref="B30" r:id="rId5" xr:uid="{2724C8D9-197E-4C4B-A509-7DDAC0E1BB02}"/>
    <hyperlink ref="B26" r:id="rId6" display="Source" xr:uid="{C826A941-739F-784E-89E6-CA6ECEAA5C9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47"/>
  <sheetViews>
    <sheetView zoomScale="80" zoomScaleNormal="80" workbookViewId="0">
      <selection activeCell="E8" sqref="E8"/>
    </sheetView>
  </sheetViews>
  <sheetFormatPr defaultColWidth="8.6640625" defaultRowHeight="13.2" x14ac:dyDescent="0.25"/>
  <cols>
    <col min="1" max="1" width="5.44140625" customWidth="1"/>
    <col min="2" max="2" width="16.44140625" customWidth="1"/>
    <col min="3" max="3" width="22.109375" style="6" customWidth="1"/>
    <col min="4" max="4" width="11.6640625" customWidth="1"/>
  </cols>
  <sheetData>
    <row r="1" spans="2:4" ht="13.8" thickBot="1" x14ac:dyDescent="0.3"/>
    <row r="2" spans="2:4" ht="38.4" customHeight="1" x14ac:dyDescent="0.3">
      <c r="B2" s="75" t="s">
        <v>26</v>
      </c>
      <c r="C2" s="76"/>
      <c r="D2" s="5"/>
    </row>
    <row r="3" spans="2:4" x14ac:dyDescent="0.25">
      <c r="B3" s="4" t="s">
        <v>1</v>
      </c>
      <c r="C3" s="7" t="s">
        <v>3</v>
      </c>
    </row>
    <row r="4" spans="2:4" x14ac:dyDescent="0.25">
      <c r="B4" s="4" t="s">
        <v>7</v>
      </c>
      <c r="C4" s="8">
        <v>10745.471515486724</v>
      </c>
    </row>
    <row r="5" spans="2:4" x14ac:dyDescent="0.25">
      <c r="B5" s="4" t="s">
        <v>9</v>
      </c>
      <c r="C5" s="8">
        <v>10089</v>
      </c>
    </row>
    <row r="6" spans="2:4" x14ac:dyDescent="0.25">
      <c r="B6" s="4" t="s">
        <v>5</v>
      </c>
      <c r="C6" s="8">
        <v>9605.2631578947367</v>
      </c>
    </row>
    <row r="7" spans="2:4" x14ac:dyDescent="0.25">
      <c r="B7" s="4" t="s">
        <v>39</v>
      </c>
      <c r="C7" s="8">
        <v>4157</v>
      </c>
    </row>
    <row r="8" spans="2:4" x14ac:dyDescent="0.25">
      <c r="B8" s="4" t="s">
        <v>11</v>
      </c>
      <c r="C8" s="8">
        <v>1765.1706700379266</v>
      </c>
    </row>
    <row r="9" spans="2:4" x14ac:dyDescent="0.25">
      <c r="B9" s="4" t="s">
        <v>12</v>
      </c>
      <c r="C9" s="8">
        <v>2122.5675773432035</v>
      </c>
    </row>
    <row r="10" spans="2:4" x14ac:dyDescent="0.25">
      <c r="B10" s="4" t="s">
        <v>14</v>
      </c>
      <c r="C10" s="8">
        <v>635.84269662921349</v>
      </c>
    </row>
    <row r="11" spans="2:4" x14ac:dyDescent="0.25">
      <c r="B11" s="4" t="s">
        <v>15</v>
      </c>
      <c r="C11" s="8">
        <v>433.31967213114757</v>
      </c>
    </row>
    <row r="12" spans="2:4" ht="13.8" thickBot="1" x14ac:dyDescent="0.3">
      <c r="B12" s="3" t="s">
        <v>16</v>
      </c>
      <c r="C12" s="9">
        <v>45.56818181818182</v>
      </c>
    </row>
    <row r="42" spans="2:2" ht="15.6" x14ac:dyDescent="0.3">
      <c r="B42" s="1"/>
    </row>
    <row r="43" spans="2:2" ht="15.6" x14ac:dyDescent="0.3">
      <c r="B43" s="2"/>
    </row>
    <row r="44" spans="2:2" ht="15.6" x14ac:dyDescent="0.3">
      <c r="B44" s="1"/>
    </row>
    <row r="45" spans="2:2" ht="15.6" x14ac:dyDescent="0.3">
      <c r="B45" s="2"/>
    </row>
    <row r="46" spans="2:2" ht="15.6" x14ac:dyDescent="0.3">
      <c r="B46" s="2"/>
    </row>
    <row r="47" spans="2:2" ht="15.6" x14ac:dyDescent="0.3">
      <c r="B47" s="2"/>
    </row>
  </sheetData>
  <mergeCells count="1">
    <mergeCell ref="B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A56E9F85AC84187966BAEAF7CF07F" ma:contentTypeVersion="6" ma:contentTypeDescription="Create a new document." ma:contentTypeScope="" ma:versionID="9cc2db64959b897941669c9a637ae385">
  <xsd:schema xmlns:xsd="http://www.w3.org/2001/XMLSchema" xmlns:xs="http://www.w3.org/2001/XMLSchema" xmlns:p="http://schemas.microsoft.com/office/2006/metadata/properties" xmlns:ns2="1b167cac-9da6-43f0-b7e7-4775de4a2f66" xmlns:ns3="9073c3f8-2855-48ea-b895-d99d76b52c59" targetNamespace="http://schemas.microsoft.com/office/2006/metadata/properties" ma:root="true" ma:fieldsID="2123bef41287925158cd301937cb8332" ns2:_="" ns3:_="">
    <xsd:import namespace="1b167cac-9da6-43f0-b7e7-4775de4a2f66"/>
    <xsd:import namespace="9073c3f8-2855-48ea-b895-d99d76b52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67cac-9da6-43f0-b7e7-4775de4a2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3c3f8-2855-48ea-b895-d99d76b52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22838E-02C2-42B4-9EAB-5AA8A204A5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082209-0E66-4B42-998B-B303C9915F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67cac-9da6-43f0-b7e7-4775de4a2f66"/>
    <ds:schemaRef ds:uri="9073c3f8-2855-48ea-b895-d99d76b52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6F08AF-E1F9-4186-AE80-3E4B8A6A826C}">
  <ds:schemaRefs>
    <ds:schemaRef ds:uri="9073c3f8-2855-48ea-b895-d99d76b52c59"/>
    <ds:schemaRef ds:uri="http://www.w3.org/XML/1998/namespace"/>
    <ds:schemaRef ds:uri="1b167cac-9da6-43f0-b7e7-4775de4a2f66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Fuel Use by Vehicle Type</vt:lpstr>
      <vt:lpstr>Calculations</vt:lpstr>
      <vt:lpstr>Condensed</vt:lpstr>
    </vt:vector>
  </TitlesOfParts>
  <Manager/>
  <Company>NREL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cjohnson</dc:creator>
  <cp:keywords/>
  <dc:description/>
  <cp:lastModifiedBy>Erik Nelsen</cp:lastModifiedBy>
  <cp:revision/>
  <dcterms:created xsi:type="dcterms:W3CDTF">2009-12-02T21:14:18Z</dcterms:created>
  <dcterms:modified xsi:type="dcterms:W3CDTF">2024-05-02T16:54:23Z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0x010100C64A56E9F85AC84187966BAEAF7CF07F</vt:lpwstr>
  </property>
  <property fmtid="{D5CDD505-2E9C-101B-9397-08002B2CF9AE}" pid="3" name="MSIP_Label_95965d95-ecc0-4720-b759-1f33c42ed7da_Enabled">
    <vt:lpwstr>true</vt:lpwstr>
  </property>
  <property fmtid="{D5CDD505-2E9C-101B-9397-08002B2CF9AE}" pid="4" name="MSIP_Label_95965d95-ecc0-4720-b759-1f33c42ed7da_SetDate">
    <vt:lpwstr>2024-01-14T02:05:08Z</vt:lpwstr>
  </property>
  <property fmtid="{D5CDD505-2E9C-101B-9397-08002B2CF9AE}" pid="5" name="MSIP_Label_95965d95-ecc0-4720-b759-1f33c42ed7da_Method">
    <vt:lpwstr>Standard</vt:lpwstr>
  </property>
  <property fmtid="{D5CDD505-2E9C-101B-9397-08002B2CF9AE}" pid="6" name="MSIP_Label_95965d95-ecc0-4720-b759-1f33c42ed7da_Name">
    <vt:lpwstr>General</vt:lpwstr>
  </property>
  <property fmtid="{D5CDD505-2E9C-101B-9397-08002B2CF9AE}" pid="7" name="MSIP_Label_95965d95-ecc0-4720-b759-1f33c42ed7da_SiteId">
    <vt:lpwstr>a0f29d7e-28cd-4f54-8442-7885aee7c080</vt:lpwstr>
  </property>
  <property fmtid="{D5CDD505-2E9C-101B-9397-08002B2CF9AE}" pid="8" name="MSIP_Label_95965d95-ecc0-4720-b759-1f33c42ed7da_ActionId">
    <vt:lpwstr>09be8d64-7e19-4db6-b9e3-3b9764a62dd7</vt:lpwstr>
  </property>
  <property fmtid="{D5CDD505-2E9C-101B-9397-08002B2CF9AE}" pid="9" name="MSIP_Label_95965d95-ecc0-4720-b759-1f33c42ed7da_ContentBits">
    <vt:lpwstr>0</vt:lpwstr>
  </property>
</Properties>
</file>